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21600" windowHeight="9000"/>
  </bookViews>
  <sheets>
    <sheet name="library_collection_transactions" sheetId="1" r:id="rId1"/>
  </sheets>
  <definedNames>
    <definedName name="HTML_CodePage" hidden="1">1252</definedName>
    <definedName name="HTML_Control" hidden="1">{"'library_collection_transactions'!$B$6:$M$35"}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Documents\FrontPage\library_collection_transactions.htm"</definedName>
    <definedName name="HTML_Title" hidden="1">""</definedName>
  </definedNames>
  <calcPr calcId="162913"/>
</workbook>
</file>

<file path=xl/calcChain.xml><?xml version="1.0" encoding="utf-8"?>
<calcChain xmlns="http://schemas.openxmlformats.org/spreadsheetml/2006/main">
  <c r="AH15" i="1" l="1"/>
  <c r="AG27" i="1" l="1"/>
  <c r="AG15" i="1"/>
  <c r="AF27" i="1" l="1"/>
  <c r="AF15" i="1"/>
  <c r="AE27" i="1" l="1"/>
  <c r="AE15" i="1"/>
  <c r="AD27" i="1" l="1"/>
  <c r="AD15" i="1"/>
  <c r="AC27" i="1" l="1"/>
  <c r="AC15" i="1"/>
  <c r="AB27" i="1" l="1"/>
  <c r="AB15" i="1"/>
  <c r="AA27" i="1" l="1"/>
  <c r="AA15" i="1"/>
  <c r="Z27" i="1" l="1"/>
  <c r="Z15" i="1"/>
  <c r="Y27" i="1"/>
  <c r="Y15" i="1"/>
  <c r="X27" i="1"/>
  <c r="X15" i="1"/>
  <c r="W27" i="1"/>
  <c r="W15" i="1"/>
  <c r="V27" i="1"/>
  <c r="V15" i="1"/>
  <c r="U27" i="1"/>
  <c r="U15" i="1"/>
  <c r="T27" i="1"/>
  <c r="T15" i="1"/>
  <c r="S27" i="1"/>
  <c r="S15" i="1"/>
  <c r="R27" i="1"/>
  <c r="R15" i="1"/>
  <c r="Q27" i="1"/>
  <c r="Q15" i="1"/>
  <c r="P27" i="1"/>
  <c r="P15" i="1"/>
  <c r="O27" i="1"/>
  <c r="O17" i="1"/>
  <c r="O15" i="1"/>
  <c r="N23" i="1"/>
  <c r="N27" i="1"/>
  <c r="N17" i="1"/>
  <c r="N15" i="1"/>
  <c r="M23" i="1"/>
  <c r="L23" i="1"/>
  <c r="L27" i="1" s="1"/>
  <c r="K23" i="1"/>
  <c r="K27" i="1" s="1"/>
  <c r="J23" i="1"/>
  <c r="I23" i="1"/>
  <c r="AI15" i="1"/>
  <c r="M11" i="1"/>
  <c r="M15" i="1" s="1"/>
  <c r="M12" i="1"/>
  <c r="M13" i="1"/>
  <c r="L11" i="1"/>
  <c r="L15" i="1" s="1"/>
  <c r="L12" i="1"/>
  <c r="L13" i="1"/>
  <c r="K11" i="1"/>
  <c r="K15" i="1" s="1"/>
  <c r="K12" i="1"/>
  <c r="K13" i="1"/>
  <c r="J11" i="1"/>
  <c r="J15" i="1" s="1"/>
  <c r="J12" i="1"/>
  <c r="J13" i="1"/>
  <c r="I11" i="1"/>
  <c r="I15" i="1" s="1"/>
  <c r="I12" i="1"/>
  <c r="I13" i="1"/>
  <c r="H11" i="1"/>
  <c r="H15" i="1" s="1"/>
  <c r="H12" i="1"/>
  <c r="H13" i="1"/>
  <c r="G11" i="1"/>
  <c r="G15" i="1" s="1"/>
  <c r="G12" i="1"/>
  <c r="G13" i="1"/>
  <c r="F11" i="1"/>
  <c r="F15" i="1" s="1"/>
  <c r="F12" i="1"/>
  <c r="F13" i="1"/>
  <c r="E11" i="1"/>
  <c r="E15" i="1" s="1"/>
  <c r="E12" i="1"/>
  <c r="E13" i="1"/>
  <c r="D11" i="1"/>
  <c r="D15" i="1" s="1"/>
  <c r="D12" i="1"/>
  <c r="D13" i="1"/>
  <c r="M27" i="1"/>
  <c r="J27" i="1"/>
  <c r="I27" i="1"/>
  <c r="H27" i="1"/>
  <c r="G27" i="1"/>
  <c r="F27" i="1"/>
  <c r="E27" i="1"/>
  <c r="D2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<sst xmlns="http://schemas.openxmlformats.org/spreadsheetml/2006/main" count="58" uniqueCount="57">
  <si>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</si>
  <si>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</si>
  <si>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</si>
  <si>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</si>
  <si>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</si>
  <si>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</si>
  <si>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</si>
  <si>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</si>
  <si>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</si>
  <si>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</si>
  <si>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Collections</t>
  </si>
  <si>
    <t>Government Documents</t>
  </si>
  <si>
    <t>Audiovisual Units</t>
  </si>
  <si>
    <t>TOTAL</t>
  </si>
  <si>
    <t>Circulation Transactions</t>
  </si>
  <si>
    <t>Undergraduate</t>
  </si>
  <si>
    <t>Graduate</t>
  </si>
  <si>
    <t>Professional (Optometry)</t>
  </si>
  <si>
    <t>Faculty/Staff</t>
  </si>
  <si>
    <t>Non-UM</t>
  </si>
  <si>
    <t>Reserves</t>
  </si>
  <si>
    <t>Interlibrary Loans</t>
  </si>
  <si>
    <t>Lending</t>
  </si>
  <si>
    <t>Borrowing</t>
  </si>
  <si>
    <t>UNIVERSITY OF MISSOURI-ST. LOUIS</t>
  </si>
  <si>
    <t>TABLE 6-1. LIBRARY COLLECTION AND TRANSACTIONS</t>
  </si>
  <si>
    <t>Renewals/Location (Internal)</t>
  </si>
  <si>
    <r>
      <t>Paper Volumes</t>
    </r>
    <r>
      <rPr>
        <vertAlign val="superscript"/>
        <sz val="8"/>
        <rFont val="Times New Roman"/>
        <family val="1"/>
      </rPr>
      <t>a</t>
    </r>
  </si>
  <si>
    <r>
      <t>Microform Units</t>
    </r>
    <r>
      <rPr>
        <vertAlign val="superscript"/>
        <sz val="8"/>
        <rFont val="Times New Roman"/>
        <family val="1"/>
      </rPr>
      <t>a</t>
    </r>
  </si>
  <si>
    <r>
      <t>Serial Subscriptions</t>
    </r>
    <r>
      <rPr>
        <b/>
        <vertAlign val="superscript"/>
        <sz val="8"/>
        <rFont val="Times New Roman"/>
        <family val="1"/>
      </rPr>
      <t>b</t>
    </r>
  </si>
  <si>
    <r>
      <rPr>
        <vertAlign val="superscript"/>
        <sz val="8"/>
        <rFont val="Times New Roman"/>
        <family val="1"/>
      </rPr>
      <t>b</t>
    </r>
    <r>
      <rPr>
        <sz val="9"/>
        <rFont val="Times New Roman"/>
        <family val="1"/>
      </rPr>
      <t>Except Government Documents</t>
    </r>
  </si>
  <si>
    <r>
      <rPr>
        <vertAlign val="superscript"/>
        <sz val="8"/>
        <rFont val="Times New Roman"/>
        <family val="1"/>
      </rPr>
      <t>a</t>
    </r>
    <r>
      <rPr>
        <sz val="9"/>
        <rFont val="Times New Roman"/>
        <family val="1"/>
      </rPr>
      <t>Government documents available through the catalog are included.</t>
    </r>
  </si>
  <si>
    <t>Note: Starting in FY1998, IPEDS-L changed the way government documents are reported.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</si>
  <si>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</si>
  <si>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</si>
  <si>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</si>
  <si>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</si>
  <si>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</si>
  <si>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</si>
  <si>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</si>
  <si>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</si>
  <si>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</si>
  <si>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</si>
  <si>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</si>
  <si>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</si>
  <si>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E-Books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</si>
  <si>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</si>
  <si>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</si>
  <si>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</si>
  <si>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</si>
  <si>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</si>
  <si>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</si>
  <si>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</si>
  <si>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</si>
  <si>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</si>
  <si>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</si>
  <si>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Source:  IPEDS-L (most recent FY2008) and UM-St. Louis Libraries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</si>
</sst>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Times New Roman"/>
    </font>
    <font>
      <b/>
      <sz val="9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1" fillId="0" borderId="1" xfId="0" applyNumberFormat="1" applyFont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3" xfId="0" applyFont="1" applyBorder="1"/>
    <xf numFmtId="0" fontId="2" fillId="0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0" fontId="2" fillId="0" borderId="5" xfId="0" applyFont="1" applyFill="1" applyBorder="1"/>
    <xf numFmtId="0" fontId="3" fillId="0" borderId="0" xfId="0" applyFont="1" applyBorder="1"/>
    <xf numFmtId="0" fontId="2" fillId="0" borderId="7" xfId="0" applyFont="1" applyBorder="1"/>
    <xf numFmtId="0" fontId="5" fillId="0" borderId="0" xfId="0" applyFont="1" applyBorder="1"/>
    <xf numFmtId="0" fontId="5" fillId="0" borderId="3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3" fontId="1" fillId="0" borderId="1" xfId="0" applyNumberFormat="1" applyFont="1" applyFill="1" applyBorder="1"/>
    <xf numFmtId="37" fontId="2" fillId="0" borderId="0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Library Collections</a:t>
            </a:r>
          </a:p>
        </c:rich>
      </c:tx>
      <c:layout>
        <c:manualLayout>
          <c:xMode val="edge"/>
          <c:yMode val="edge"/>
          <c:x val="0.43112557302576937"/>
          <c:y val="3.1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51325959645644"/>
          <c:y val="0.17788461538461528"/>
          <c:w val="0.69295549601929785"/>
          <c:h val="0.641826923076923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library_collection_transactions!$B$10</c:f>
              <c:strCache>
                <c:ptCount val="1"/>
                <c:pt idx="0">
                  <c:v>Paper Volumesa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library_collection_transactions!$D$10:$AI$10</c:f>
              <c:numCache>
                <c:formatCode>#,##0</c:formatCode>
                <c:ptCount val="10"/>
                <c:pt idx="0">
                  <c:v>1228382</c:v>
                </c:pt>
                <c:pt idx="1">
                  <c:v>1245586</c:v>
                </c:pt>
                <c:pt idx="2">
                  <c:v>1255081</c:v>
                </c:pt>
                <c:pt idx="3">
                  <c:v>1254810</c:v>
                </c:pt>
                <c:pt idx="4">
                  <c:v>1263647</c:v>
                </c:pt>
                <c:pt idx="5">
                  <c:v>1271979</c:v>
                </c:pt>
                <c:pt idx="6">
                  <c:v>1273937</c:v>
                </c:pt>
                <c:pt idx="7">
                  <c:v>1277676</c:v>
                </c:pt>
                <c:pt idx="8">
                  <c:v>1296074</c:v>
                </c:pt>
                <c:pt idx="9">
                  <c:v>1304427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9-4B84-91FD-09C5C1A7343C}"/>
            </c:ext>
          </c:extLst>
        </c:ser>
        <c:ser>
          <c:idx val="1"/>
          <c:order val="1"/>
          <c:tx>
            <c:strRef>
              <c:f>library_collection_transactions!$B$11</c:f>
              <c:strCache>
                <c:ptCount val="1"/>
                <c:pt idx="0">
                  <c:v>Government Documents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library_collection_transactions!$D$11:$AI$11</c:f>
              <c:numCache>
                <c:formatCode>#,##0</c:formatCode>
                <c:ptCount val="10"/>
                <c:pt idx="0">
                  <c:v>1202303</c:v>
                </c:pt>
                <c:pt idx="1">
                  <c:v>1200455</c:v>
                </c:pt>
                <c:pt idx="2">
                  <c:v>1196667</c:v>
                </c:pt>
                <c:pt idx="3">
                  <c:v>1199050</c:v>
                </c:pt>
                <c:pt idx="4">
                  <c:v>1200207</c:v>
                </c:pt>
                <c:pt idx="5">
                  <c:v>1201307</c:v>
                </c:pt>
                <c:pt idx="6">
                  <c:v>1195052</c:v>
                </c:pt>
                <c:pt idx="7">
                  <c:v>1199249</c:v>
                </c:pt>
                <c:pt idx="8">
                  <c:v>1197513</c:v>
                </c:pt>
                <c:pt idx="9">
                  <c:v>1197009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9-4B84-91FD-09C5C1A7343C}"/>
            </c:ext>
          </c:extLst>
        </c:ser>
        <c:ser>
          <c:idx val="2"/>
          <c:order val="2"/>
          <c:tx>
            <c:v>Microform Units</c:v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library_collection_transactions!$D$12:$AI$12</c:f>
              <c:numCache>
                <c:formatCode>#,##0</c:formatCode>
                <c:ptCount val="10"/>
                <c:pt idx="0">
                  <c:v>1335705</c:v>
                </c:pt>
                <c:pt idx="1">
                  <c:v>1337414</c:v>
                </c:pt>
                <c:pt idx="2">
                  <c:v>1339176</c:v>
                </c:pt>
                <c:pt idx="3">
                  <c:v>1339472</c:v>
                </c:pt>
                <c:pt idx="4">
                  <c:v>1340932</c:v>
                </c:pt>
                <c:pt idx="5">
                  <c:v>1341933</c:v>
                </c:pt>
                <c:pt idx="6">
                  <c:v>1342830</c:v>
                </c:pt>
                <c:pt idx="7">
                  <c:v>1343937</c:v>
                </c:pt>
                <c:pt idx="8">
                  <c:v>1343956</c:v>
                </c:pt>
                <c:pt idx="9">
                  <c:v>1345800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9-4B84-91FD-09C5C1A7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661952"/>
        <c:axId val="41663872"/>
      </c:barChart>
      <c:catAx>
        <c:axId val="416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374386955573769"/>
              <c:y val="0.91105769230769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166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6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Units</a:t>
                </a:r>
              </a:p>
            </c:rich>
          </c:tx>
          <c:layout>
            <c:manualLayout>
              <c:xMode val="edge"/>
              <c:yMode val="edge"/>
              <c:x val="1.6824395373291275E-2"/>
              <c:y val="0.4591346153846154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1661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3558348581828"/>
          <c:y val="0.41586538461538469"/>
          <c:w val="0.17455332279048721"/>
          <c:h val="0.1682692307692308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Library Circulation Transactions</a:t>
            </a:r>
          </a:p>
        </c:rich>
      </c:tx>
      <c:layout>
        <c:manualLayout>
          <c:xMode val="edge"/>
          <c:yMode val="edge"/>
          <c:x val="0.3347324239244493"/>
          <c:y val="3.35917312661498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73452256033588"/>
          <c:y val="0.18346299525344023"/>
          <c:w val="0.73452256033578178"/>
          <c:h val="0.63824450461408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library_collection_transactions!$B$20</c:f>
              <c:strCache>
                <c:ptCount val="1"/>
                <c:pt idx="0">
                  <c:v>Undergraduate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library_collection_transactions!$D$20:$AI$20</c:f>
              <c:numCache>
                <c:formatCode>#,##0</c:formatCode>
                <c:ptCount val="10"/>
                <c:pt idx="0">
                  <c:v>34370</c:v>
                </c:pt>
                <c:pt idx="1">
                  <c:v>26276</c:v>
                </c:pt>
                <c:pt idx="2">
                  <c:v>22931</c:v>
                </c:pt>
                <c:pt idx="3">
                  <c:v>21459</c:v>
                </c:pt>
                <c:pt idx="4">
                  <c:v>18691</c:v>
                </c:pt>
                <c:pt idx="5">
                  <c:v>18277</c:v>
                </c:pt>
                <c:pt idx="6">
                  <c:v>16356</c:v>
                </c:pt>
                <c:pt idx="7">
                  <c:v>11762</c:v>
                </c:pt>
                <c:pt idx="8">
                  <c:v>12668</c:v>
                </c:pt>
                <c:pt idx="9">
                  <c:v>11795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A-4036-88EB-06A9CB724E66}"/>
            </c:ext>
          </c:extLst>
        </c:ser>
        <c:ser>
          <c:idx val="1"/>
          <c:order val="1"/>
          <c:tx>
            <c:strRef>
              <c:f>library_collection_transactions!$B$21</c:f>
              <c:strCache>
                <c:ptCount val="1"/>
                <c:pt idx="0">
                  <c:v>Graduate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library_collection_transactions!$D$21:$AI$21</c:f>
              <c:numCache>
                <c:formatCode>#,##0</c:formatCode>
                <c:ptCount val="10"/>
                <c:pt idx="0">
                  <c:v>25662</c:v>
                </c:pt>
                <c:pt idx="1">
                  <c:v>17307</c:v>
                </c:pt>
                <c:pt idx="2">
                  <c:v>15623</c:v>
                </c:pt>
                <c:pt idx="3">
                  <c:v>12998</c:v>
                </c:pt>
                <c:pt idx="4">
                  <c:v>10114</c:v>
                </c:pt>
                <c:pt idx="5">
                  <c:v>8270</c:v>
                </c:pt>
                <c:pt idx="6">
                  <c:v>7597</c:v>
                </c:pt>
                <c:pt idx="7">
                  <c:v>6697</c:v>
                </c:pt>
                <c:pt idx="8">
                  <c:v>6859</c:v>
                </c:pt>
                <c:pt idx="9">
                  <c:v>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A-4036-88EB-06A9CB724E66}"/>
            </c:ext>
          </c:extLst>
        </c:ser>
        <c:ser>
          <c:idx val="2"/>
          <c:order val="2"/>
          <c:tx>
            <c:strRef>
              <c:f>library_collection_transactions!$B$22</c:f>
              <c:strCache>
                <c:ptCount val="1"/>
                <c:pt idx="0">
                  <c:v>Professional (Optometry)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library_collection_transactions!$D$22:$AI$22</c:f>
              <c:numCache>
                <c:formatCode>#,##0</c:formatCode>
                <c:ptCount val="10"/>
                <c:pt idx="0">
                  <c:v>1639</c:v>
                </c:pt>
                <c:pt idx="1">
                  <c:v>491</c:v>
                </c:pt>
                <c:pt idx="2">
                  <c:v>354</c:v>
                </c:pt>
                <c:pt idx="3">
                  <c:v>215</c:v>
                </c:pt>
                <c:pt idx="4">
                  <c:v>145</c:v>
                </c:pt>
                <c:pt idx="5">
                  <c:v>127</c:v>
                </c:pt>
                <c:pt idx="6">
                  <c:v>122</c:v>
                </c:pt>
                <c:pt idx="7">
                  <c:v>115</c:v>
                </c:pt>
                <c:pt idx="8">
                  <c:v>118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A-4036-88EB-06A9CB724E66}"/>
            </c:ext>
          </c:extLst>
        </c:ser>
        <c:ser>
          <c:idx val="3"/>
          <c:order val="3"/>
          <c:tx>
            <c:strRef>
              <c:f>library_collection_transactions!$B$23</c:f>
              <c:strCache>
                <c:ptCount val="1"/>
                <c:pt idx="0">
                  <c:v>Faculty/Staff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library_collection_transactions!$D$23:$AI$23</c:f>
              <c:numCache>
                <c:formatCode>#,##0</c:formatCode>
                <c:ptCount val="10"/>
                <c:pt idx="0">
                  <c:v>25581</c:v>
                </c:pt>
                <c:pt idx="1">
                  <c:v>13647</c:v>
                </c:pt>
                <c:pt idx="2">
                  <c:v>13584</c:v>
                </c:pt>
                <c:pt idx="3">
                  <c:v>12443</c:v>
                </c:pt>
                <c:pt idx="4">
                  <c:v>10766</c:v>
                </c:pt>
                <c:pt idx="5">
                  <c:v>8925</c:v>
                </c:pt>
                <c:pt idx="6">
                  <c:v>8603</c:v>
                </c:pt>
                <c:pt idx="7">
                  <c:v>7631</c:v>
                </c:pt>
                <c:pt idx="8">
                  <c:v>6966</c:v>
                </c:pt>
                <c:pt idx="9">
                  <c:v>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DA-4036-88EB-06A9CB724E66}"/>
            </c:ext>
          </c:extLst>
        </c:ser>
        <c:ser>
          <c:idx val="4"/>
          <c:order val="4"/>
          <c:tx>
            <c:strRef>
              <c:f>library_collection_transactions!$B$24</c:f>
              <c:strCache>
                <c:ptCount val="1"/>
                <c:pt idx="0">
                  <c:v>Non-UM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library_collection_transactions!$D$24:$AI$24</c:f>
              <c:numCache>
                <c:formatCode>#,##0</c:formatCode>
                <c:ptCount val="10"/>
                <c:pt idx="0">
                  <c:v>2395</c:v>
                </c:pt>
                <c:pt idx="1">
                  <c:v>1088</c:v>
                </c:pt>
                <c:pt idx="2">
                  <c:v>2530</c:v>
                </c:pt>
                <c:pt idx="3">
                  <c:v>1108</c:v>
                </c:pt>
                <c:pt idx="4">
                  <c:v>3939</c:v>
                </c:pt>
                <c:pt idx="5">
                  <c:v>4900</c:v>
                </c:pt>
                <c:pt idx="6">
                  <c:v>4749</c:v>
                </c:pt>
                <c:pt idx="7">
                  <c:v>4403</c:v>
                </c:pt>
                <c:pt idx="8">
                  <c:v>4059</c:v>
                </c:pt>
                <c:pt idx="9">
                  <c:v>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DA-4036-88EB-06A9CB724E66}"/>
            </c:ext>
          </c:extLst>
        </c:ser>
        <c:ser>
          <c:idx val="5"/>
          <c:order val="5"/>
          <c:tx>
            <c:strRef>
              <c:f>library_collection_transactions!$B$25</c:f>
              <c:strCache>
                <c:ptCount val="1"/>
                <c:pt idx="0">
                  <c:v>Reserves</c:v>
                </c:pt>
              </c:strCache>
            </c:strRef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library_collection_transactions!$D$25:$AI$25</c:f>
              <c:numCache>
                <c:formatCode>#,##0</c:formatCode>
                <c:ptCount val="10"/>
                <c:pt idx="0">
                  <c:v>3534</c:v>
                </c:pt>
                <c:pt idx="1">
                  <c:v>3171</c:v>
                </c:pt>
                <c:pt idx="2">
                  <c:v>2847</c:v>
                </c:pt>
                <c:pt idx="3">
                  <c:v>3074</c:v>
                </c:pt>
                <c:pt idx="4">
                  <c:v>4078</c:v>
                </c:pt>
                <c:pt idx="5">
                  <c:v>1167</c:v>
                </c:pt>
                <c:pt idx="6">
                  <c:v>1336</c:v>
                </c:pt>
                <c:pt idx="7">
                  <c:v>1215</c:v>
                </c:pt>
                <c:pt idx="8">
                  <c:v>4664</c:v>
                </c:pt>
                <c:pt idx="9">
                  <c:v>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DA-4036-88EB-06A9CB724E66}"/>
            </c:ext>
          </c:extLst>
        </c:ser>
        <c:ser>
          <c:idx val="6"/>
          <c:order val="6"/>
          <c:tx>
            <c:v>Renewals/Location</c:v>
          </c:tx>
          <c:invertIfNegative val="0"/>
          <c:cat>
            <c:strRef>
              <c:f>library_collection_transactions!$D$8:$AI$8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library_collection_transactions!$D$26:$AI$26</c:f>
              <c:numCache>
                <c:formatCode>#,##0</c:formatCode>
                <c:ptCount val="10"/>
                <c:pt idx="0">
                  <c:v>2508</c:v>
                </c:pt>
                <c:pt idx="1">
                  <c:v>1693</c:v>
                </c:pt>
                <c:pt idx="2">
                  <c:v>1165</c:v>
                </c:pt>
                <c:pt idx="3">
                  <c:v>2750</c:v>
                </c:pt>
                <c:pt idx="4">
                  <c:v>1979</c:v>
                </c:pt>
                <c:pt idx="5">
                  <c:v>1964</c:v>
                </c:pt>
                <c:pt idx="6">
                  <c:v>1367</c:v>
                </c:pt>
                <c:pt idx="7">
                  <c:v>1363</c:v>
                </c:pt>
                <c:pt idx="8">
                  <c:v>1104</c:v>
                </c:pt>
                <c:pt idx="9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DA-4036-88EB-06A9CB72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608"/>
        <c:axId val="42662528"/>
      </c:barChart>
      <c:catAx>
        <c:axId val="4266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7988807275271089"/>
              <c:y val="0.90439493512923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266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6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Transactions</a:t>
                </a:r>
              </a:p>
            </c:rich>
          </c:tx>
          <c:layout>
            <c:manualLayout>
              <c:xMode val="edge"/>
              <c:yMode val="edge"/>
              <c:x val="1.6789087093389301E-2"/>
              <c:y val="0.4082698189858051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2660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79958027282265"/>
          <c:y val="0.25150813512652004"/>
          <c:w val="0.14480587618048271"/>
          <c:h val="0.5426364727664856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39</xdr:row>
      <xdr:rowOff>66675</xdr:rowOff>
    </xdr:from>
    <xdr:to>
      <xdr:col>34</xdr:col>
      <xdr:colOff>733425</xdr:colOff>
      <xdr:row>63</xdr:row>
      <xdr:rowOff>142875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67</xdr:row>
      <xdr:rowOff>47625</xdr:rowOff>
    </xdr:from>
    <xdr:to>
      <xdr:col>34</xdr:col>
      <xdr:colOff>723900</xdr:colOff>
      <xdr:row>90</xdr:row>
      <xdr:rowOff>9525</xdr:rowOff>
    </xdr:to>
    <xdr:graphicFrame macro="">
      <xdr:nvGraphicFramePr>
        <xdr:cNvPr id="10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66675</xdr:colOff>
      <xdr:row>0</xdr:row>
      <xdr:rowOff>133350</xdr:rowOff>
    </xdr:from>
    <xdr:to>
      <xdr:col>1</xdr:col>
      <xdr:colOff>990600</xdr:colOff>
      <xdr:row>3</xdr:row>
      <xdr:rowOff>66675</xdr:rowOff>
    </xdr:to>
    <xdr:pic>
      <xdr:nvPicPr>
        <xdr:cNvPr id="1030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923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showGridLines="0" tabSelected="1" zoomScaleNormal="100" workbookViewId="0"/>
  </sheetViews>
  <sheetFormatPr defaultColWidth="9" defaultRowHeight="12.75" customHeight="1" x14ac:dyDescent="0.2"/>
  <cols>
    <col min="1" max="1" width="2" style="1" customWidth="1"/>
    <col min="2" max="2" width="19.75" style="1" customWidth="1"/>
    <col min="3" max="3" width="0.875" style="1" customWidth="1"/>
    <col min="4" max="4" width="9.875" style="1" hidden="1" customWidth="1"/>
    <col min="5" max="25" width="9.875" style="2" hidden="1" customWidth="1"/>
    <col min="26" max="29" width="9.875" style="2" customWidth="1"/>
    <col min="30" max="35" width="9.875" style="14" customWidth="1"/>
    <col min="36" max="36" width="2" style="1" customWidth="1"/>
    <col min="37" max="16384" width="9" style="1"/>
  </cols>
  <sheetData>
    <row r="1" spans="1:38" ht="12.75" customHeight="1" thickBot="1" x14ac:dyDescent="0.25">
      <c r="A1" s="10"/>
      <c r="B1" s="33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29"/>
    </row>
    <row r="2" spans="1:38" ht="12.75" customHeight="1" thickTop="1" x14ac:dyDescent="0.2">
      <c r="A2" s="11"/>
      <c r="C2" s="27" t="s">
        <v>24</v>
      </c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J2" s="30"/>
    </row>
    <row r="3" spans="1:38" ht="12.75" customHeight="1" thickBot="1" x14ac:dyDescent="0.25">
      <c r="A3" s="11"/>
      <c r="B3" s="27"/>
      <c r="C3" s="28" t="s">
        <v>25</v>
      </c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30"/>
    </row>
    <row r="4" spans="1:38" ht="12.75" customHeight="1" thickTop="1" x14ac:dyDescent="0.2">
      <c r="A4" s="11"/>
      <c r="B4" s="27"/>
      <c r="C4" s="27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J4" s="30"/>
    </row>
    <row r="5" spans="1:38" ht="12.75" customHeight="1" x14ac:dyDescent="0.2">
      <c r="A5" s="11"/>
      <c r="B5" s="12"/>
      <c r="C5" s="12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J5" s="30"/>
    </row>
    <row r="6" spans="1:38" ht="12.75" customHeight="1" x14ac:dyDescent="0.2">
      <c r="A6" s="11"/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J6" s="30"/>
    </row>
    <row r="7" spans="1:38" ht="12.75" customHeight="1" x14ac:dyDescent="0.2">
      <c r="A7" s="11"/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J7" s="30"/>
    </row>
    <row r="8" spans="1:38" s="3" customFormat="1" ht="12.75" customHeight="1" x14ac:dyDescent="0.2">
      <c r="A8" s="16"/>
      <c r="B8" s="17"/>
      <c r="C8" s="17"/>
      <c r="D8" s="18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33</v>
      </c>
      <c r="O8" s="19" t="s">
        <v>34</v>
      </c>
      <c r="P8" s="19" t="s">
        <v>35</v>
      </c>
      <c r="Q8" s="19" t="s">
        <v>36</v>
      </c>
      <c r="R8" s="19" t="s">
        <v>37</v>
      </c>
      <c r="S8" s="19" t="s">
        <v>38</v>
      </c>
      <c r="T8" s="19" t="s">
        <v>39</v>
      </c>
      <c r="U8" s="19" t="s">
        <v>40</v>
      </c>
      <c r="V8" s="19" t="s">
        <v>41</v>
      </c>
      <c r="W8" s="19" t="s">
        <v>42</v>
      </c>
      <c r="X8" s="19" t="s">
        <v>43</v>
      </c>
      <c r="Y8" s="19" t="s">
        <v>44</v>
      </c>
      <c r="Z8" s="19" t="s">
        <v>46</v>
      </c>
      <c r="AA8" s="19" t="s">
        <v>47</v>
      </c>
      <c r="AB8" s="19" t="s">
        <v>48</v>
      </c>
      <c r="AC8" s="19" t="s">
        <v>49</v>
      </c>
      <c r="AD8" s="19" t="s">
        <v>50</v>
      </c>
      <c r="AE8" s="19" t="s">
        <v>51</v>
      </c>
      <c r="AF8" s="19" t="s">
        <v>52</v>
      </c>
      <c r="AG8" s="19" t="s">
        <v>53</v>
      </c>
      <c r="AH8" s="19" t="s">
        <v>54</v>
      </c>
      <c r="AI8" s="19" t="s">
        <v>55</v>
      </c>
      <c r="AJ8" s="31"/>
    </row>
    <row r="9" spans="1:38" ht="12.75" customHeight="1" x14ac:dyDescent="0.2">
      <c r="A9" s="11"/>
      <c r="B9" s="12" t="s">
        <v>10</v>
      </c>
      <c r="C9" s="12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J9" s="30"/>
    </row>
    <row r="10" spans="1:38" ht="12.75" customHeight="1" x14ac:dyDescent="0.2">
      <c r="A10" s="11"/>
      <c r="B10" s="13" t="s">
        <v>27</v>
      </c>
      <c r="C10" s="13"/>
      <c r="D10" s="20">
        <v>514857</v>
      </c>
      <c r="E10" s="21">
        <v>529697</v>
      </c>
      <c r="F10" s="21">
        <v>540896</v>
      </c>
      <c r="G10" s="21">
        <v>555355</v>
      </c>
      <c r="H10" s="21">
        <v>571263</v>
      </c>
      <c r="I10" s="21">
        <v>583134</v>
      </c>
      <c r="J10" s="21">
        <v>598800</v>
      </c>
      <c r="K10" s="21">
        <v>612621</v>
      </c>
      <c r="L10" s="21">
        <v>625249</v>
      </c>
      <c r="M10" s="21">
        <v>639544</v>
      </c>
      <c r="N10" s="21">
        <v>1014826</v>
      </c>
      <c r="O10" s="21">
        <v>1034643</v>
      </c>
      <c r="P10" s="21">
        <v>1051952</v>
      </c>
      <c r="Q10" s="21">
        <v>1067258</v>
      </c>
      <c r="R10" s="21">
        <v>1075590</v>
      </c>
      <c r="S10" s="21">
        <v>1091859</v>
      </c>
      <c r="T10" s="21">
        <v>1105983</v>
      </c>
      <c r="U10" s="21">
        <v>1130095</v>
      </c>
      <c r="V10" s="21">
        <v>1152074</v>
      </c>
      <c r="W10" s="21">
        <v>1172666</v>
      </c>
      <c r="X10" s="21">
        <v>1193955</v>
      </c>
      <c r="Y10" s="21">
        <v>1212610</v>
      </c>
      <c r="Z10" s="21">
        <v>1228382</v>
      </c>
      <c r="AA10" s="21">
        <v>1245586</v>
      </c>
      <c r="AB10" s="21">
        <v>1255081</v>
      </c>
      <c r="AC10" s="21">
        <v>1254810</v>
      </c>
      <c r="AD10" s="21">
        <v>1263647</v>
      </c>
      <c r="AE10" s="21">
        <v>1271979</v>
      </c>
      <c r="AF10" s="21">
        <v>1273937</v>
      </c>
      <c r="AG10" s="21">
        <v>1277676</v>
      </c>
      <c r="AH10" s="21">
        <v>1296074</v>
      </c>
      <c r="AI10" s="21">
        <v>1304427</v>
      </c>
      <c r="AJ10" s="30"/>
      <c r="AL10" s="4"/>
    </row>
    <row r="11" spans="1:38" ht="12.75" customHeight="1" x14ac:dyDescent="0.2">
      <c r="A11" s="11"/>
      <c r="B11" s="13" t="s">
        <v>11</v>
      </c>
      <c r="C11" s="13"/>
      <c r="D11" s="20">
        <f>270322+712967</f>
        <v>983289</v>
      </c>
      <c r="E11" s="21">
        <f>284159+719261</f>
        <v>1003420</v>
      </c>
      <c r="F11" s="21">
        <f>298357+742747</f>
        <v>1041104</v>
      </c>
      <c r="G11" s="21">
        <f>311752+756233</f>
        <v>1067985</v>
      </c>
      <c r="H11" s="21">
        <f>326771+787865</f>
        <v>1114636</v>
      </c>
      <c r="I11" s="21">
        <f>340776+815065</f>
        <v>1155841</v>
      </c>
      <c r="J11" s="21">
        <f>350958+837772</f>
        <v>1188730</v>
      </c>
      <c r="K11" s="21">
        <f>361663+861601</f>
        <v>1223264</v>
      </c>
      <c r="L11" s="21">
        <f>371077+873740</f>
        <v>1244817</v>
      </c>
      <c r="M11" s="21">
        <f>380853+887236</f>
        <v>1268089</v>
      </c>
      <c r="N11" s="21">
        <v>1228854</v>
      </c>
      <c r="O11" s="21">
        <v>1244281</v>
      </c>
      <c r="P11" s="21">
        <v>1249269</v>
      </c>
      <c r="Q11" s="21">
        <v>1257384</v>
      </c>
      <c r="R11" s="21">
        <v>1200419</v>
      </c>
      <c r="S11" s="21">
        <v>1199948</v>
      </c>
      <c r="T11" s="21">
        <v>1204239</v>
      </c>
      <c r="U11" s="21">
        <v>1198641</v>
      </c>
      <c r="V11" s="21">
        <v>1199775</v>
      </c>
      <c r="W11" s="21">
        <v>1202146</v>
      </c>
      <c r="X11" s="21">
        <v>1202458</v>
      </c>
      <c r="Y11" s="21">
        <v>1200683</v>
      </c>
      <c r="Z11" s="21">
        <v>1202303</v>
      </c>
      <c r="AA11" s="21">
        <v>1200455</v>
      </c>
      <c r="AB11" s="21">
        <v>1196667</v>
      </c>
      <c r="AC11" s="21">
        <v>1199050</v>
      </c>
      <c r="AD11" s="21">
        <v>1200207</v>
      </c>
      <c r="AE11" s="21">
        <v>1201307</v>
      </c>
      <c r="AF11" s="21">
        <v>1195052</v>
      </c>
      <c r="AG11" s="21">
        <v>1199249</v>
      </c>
      <c r="AH11" s="21">
        <v>1197513</v>
      </c>
      <c r="AI11" s="21">
        <v>1197009</v>
      </c>
      <c r="AJ11" s="30"/>
    </row>
    <row r="12" spans="1:38" ht="12.75" customHeight="1" x14ac:dyDescent="0.2">
      <c r="A12" s="11"/>
      <c r="B12" s="13" t="s">
        <v>28</v>
      </c>
      <c r="C12" s="13"/>
      <c r="D12" s="20">
        <f>1497563-712967</f>
        <v>784596</v>
      </c>
      <c r="E12" s="21">
        <f>1538748-719261</f>
        <v>819487</v>
      </c>
      <c r="F12" s="21">
        <f>1620284-742747</f>
        <v>877537</v>
      </c>
      <c r="G12" s="21">
        <f>1672222-756233</f>
        <v>915989</v>
      </c>
      <c r="H12" s="21">
        <f>1741337-787865</f>
        <v>953472</v>
      </c>
      <c r="I12" s="21">
        <f>1799585-815065</f>
        <v>984520</v>
      </c>
      <c r="J12" s="21">
        <f>1854151-837772</f>
        <v>1016379</v>
      </c>
      <c r="K12" s="21">
        <f>1908246-861601</f>
        <v>1046645</v>
      </c>
      <c r="L12" s="21">
        <f>1949046-873740</f>
        <v>1075306</v>
      </c>
      <c r="M12" s="21">
        <f>1989600-887236</f>
        <v>1102364</v>
      </c>
      <c r="N12" s="21">
        <v>1174479</v>
      </c>
      <c r="O12" s="21">
        <v>1206403</v>
      </c>
      <c r="P12" s="21">
        <v>1233058</v>
      </c>
      <c r="Q12" s="21">
        <v>1255484</v>
      </c>
      <c r="R12" s="21">
        <v>1283526</v>
      </c>
      <c r="S12" s="21">
        <v>1299017</v>
      </c>
      <c r="T12" s="21">
        <v>1319004</v>
      </c>
      <c r="U12" s="21">
        <v>1323046</v>
      </c>
      <c r="V12" s="21">
        <v>1325913</v>
      </c>
      <c r="W12" s="21">
        <v>1328644</v>
      </c>
      <c r="X12" s="21">
        <v>1331163</v>
      </c>
      <c r="Y12" s="21">
        <v>1333849</v>
      </c>
      <c r="Z12" s="21">
        <v>1335705</v>
      </c>
      <c r="AA12" s="21">
        <v>1337414</v>
      </c>
      <c r="AB12" s="21">
        <v>1339176</v>
      </c>
      <c r="AC12" s="21">
        <v>1339472</v>
      </c>
      <c r="AD12" s="21">
        <v>1340932</v>
      </c>
      <c r="AE12" s="21">
        <v>1341933</v>
      </c>
      <c r="AF12" s="21">
        <v>1342830</v>
      </c>
      <c r="AG12" s="21">
        <v>1343937</v>
      </c>
      <c r="AH12" s="21">
        <v>1343956</v>
      </c>
      <c r="AI12" s="21">
        <v>1345800</v>
      </c>
      <c r="AJ12" s="30"/>
      <c r="AL12" s="4"/>
    </row>
    <row r="13" spans="1:38" ht="12.75" customHeight="1" x14ac:dyDescent="0.2">
      <c r="A13" s="11"/>
      <c r="B13" s="13" t="s">
        <v>12</v>
      </c>
      <c r="C13" s="13"/>
      <c r="D13" s="20">
        <f>425+173</f>
        <v>598</v>
      </c>
      <c r="E13" s="21">
        <f>448+227</f>
        <v>675</v>
      </c>
      <c r="F13" s="21">
        <f>448+347</f>
        <v>795</v>
      </c>
      <c r="G13" s="21">
        <f>448+386</f>
        <v>834</v>
      </c>
      <c r="H13" s="21">
        <f>448+401</f>
        <v>849</v>
      </c>
      <c r="I13" s="21">
        <f>404+448</f>
        <v>852</v>
      </c>
      <c r="J13" s="21">
        <f>448+406</f>
        <v>854</v>
      </c>
      <c r="K13" s="21">
        <f>448+407</f>
        <v>855</v>
      </c>
      <c r="L13" s="21">
        <f>517+448</f>
        <v>965</v>
      </c>
      <c r="M13" s="21">
        <f>628+448</f>
        <v>1076</v>
      </c>
      <c r="N13" s="21">
        <v>3602</v>
      </c>
      <c r="O13" s="21">
        <v>3871</v>
      </c>
      <c r="P13" s="21">
        <v>3871</v>
      </c>
      <c r="Q13" s="21">
        <v>3871</v>
      </c>
      <c r="R13" s="21">
        <v>3878</v>
      </c>
      <c r="S13" s="21">
        <v>3878</v>
      </c>
      <c r="T13" s="21">
        <v>3878</v>
      </c>
      <c r="U13" s="21">
        <v>3902</v>
      </c>
      <c r="V13" s="21">
        <v>3905</v>
      </c>
      <c r="W13" s="21">
        <v>3905</v>
      </c>
      <c r="X13" s="21">
        <v>3905</v>
      </c>
      <c r="Y13" s="21">
        <v>3905</v>
      </c>
      <c r="Z13" s="21">
        <v>3966</v>
      </c>
      <c r="AA13" s="21">
        <v>3966</v>
      </c>
      <c r="AB13" s="21">
        <v>4030</v>
      </c>
      <c r="AC13" s="21">
        <v>4030</v>
      </c>
      <c r="AD13" s="21">
        <v>4058</v>
      </c>
      <c r="AE13" s="21">
        <v>4072</v>
      </c>
      <c r="AF13" s="21">
        <v>4083</v>
      </c>
      <c r="AG13" s="21">
        <v>4127</v>
      </c>
      <c r="AH13" s="21">
        <v>3895</v>
      </c>
      <c r="AI13" s="21">
        <v>3896</v>
      </c>
      <c r="AJ13" s="30"/>
    </row>
    <row r="14" spans="1:38" ht="12.75" customHeight="1" x14ac:dyDescent="0.2">
      <c r="A14" s="11"/>
      <c r="B14" s="13" t="s">
        <v>45</v>
      </c>
      <c r="C14" s="13"/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>
        <v>62</v>
      </c>
      <c r="Y14" s="21">
        <v>995</v>
      </c>
      <c r="Z14" s="21">
        <v>1190</v>
      </c>
      <c r="AA14" s="21">
        <v>10567</v>
      </c>
      <c r="AB14" s="21">
        <v>20763</v>
      </c>
      <c r="AC14" s="21">
        <v>21945</v>
      </c>
      <c r="AD14" s="21">
        <v>151945</v>
      </c>
      <c r="AE14" s="21">
        <v>205912</v>
      </c>
      <c r="AF14" s="21">
        <v>206207</v>
      </c>
      <c r="AG14" s="21">
        <v>206616</v>
      </c>
      <c r="AH14" s="21">
        <v>206960</v>
      </c>
      <c r="AI14" s="21">
        <v>211129</v>
      </c>
      <c r="AJ14" s="30"/>
    </row>
    <row r="15" spans="1:38" ht="12.75" customHeight="1" thickBot="1" x14ac:dyDescent="0.25">
      <c r="A15" s="11"/>
      <c r="B15" s="12" t="s">
        <v>13</v>
      </c>
      <c r="C15" s="12"/>
      <c r="D15" s="5">
        <f t="shared" ref="D15:AI15" si="0">SUM(D10:D14)</f>
        <v>2283340</v>
      </c>
      <c r="E15" s="5">
        <f t="shared" si="0"/>
        <v>2353279</v>
      </c>
      <c r="F15" s="5">
        <f t="shared" si="0"/>
        <v>2460332</v>
      </c>
      <c r="G15" s="5">
        <f t="shared" si="0"/>
        <v>2540163</v>
      </c>
      <c r="H15" s="5">
        <f t="shared" si="0"/>
        <v>2640220</v>
      </c>
      <c r="I15" s="5">
        <f t="shared" si="0"/>
        <v>2724347</v>
      </c>
      <c r="J15" s="5">
        <f t="shared" si="0"/>
        <v>2804763</v>
      </c>
      <c r="K15" s="5">
        <f t="shared" si="0"/>
        <v>2883385</v>
      </c>
      <c r="L15" s="5">
        <f t="shared" si="0"/>
        <v>2946337</v>
      </c>
      <c r="M15" s="5">
        <f t="shared" si="0"/>
        <v>3011073</v>
      </c>
      <c r="N15" s="5">
        <f t="shared" si="0"/>
        <v>3421761</v>
      </c>
      <c r="O15" s="34">
        <f t="shared" si="0"/>
        <v>3489198</v>
      </c>
      <c r="P15" s="34">
        <f t="shared" si="0"/>
        <v>3538150</v>
      </c>
      <c r="Q15" s="34">
        <f t="shared" si="0"/>
        <v>3583997</v>
      </c>
      <c r="R15" s="34">
        <f t="shared" si="0"/>
        <v>3563413</v>
      </c>
      <c r="S15" s="34">
        <f t="shared" si="0"/>
        <v>3594702</v>
      </c>
      <c r="T15" s="34">
        <f t="shared" si="0"/>
        <v>3633104</v>
      </c>
      <c r="U15" s="34">
        <f t="shared" si="0"/>
        <v>3655684</v>
      </c>
      <c r="V15" s="34">
        <f t="shared" si="0"/>
        <v>3681667</v>
      </c>
      <c r="W15" s="34">
        <f>SUM(W10:W14)</f>
        <v>3707361</v>
      </c>
      <c r="X15" s="34">
        <f>SUM(X10:X14)</f>
        <v>3731543</v>
      </c>
      <c r="Y15" s="34">
        <f>SUM(Y10:Y14)</f>
        <v>3752042</v>
      </c>
      <c r="Z15" s="34">
        <f>SUM(Z10:Z14)</f>
        <v>3771546</v>
      </c>
      <c r="AA15" s="34">
        <f t="shared" ref="AA15" si="1">SUM(AA10:AA14)</f>
        <v>3797988</v>
      </c>
      <c r="AB15" s="34">
        <f t="shared" ref="AB15" si="2">SUM(AB10:AB14)</f>
        <v>3815717</v>
      </c>
      <c r="AC15" s="34">
        <f t="shared" ref="AC15" si="3">SUM(AC10:AC14)</f>
        <v>3819307</v>
      </c>
      <c r="AD15" s="34">
        <f t="shared" ref="AD15" si="4">SUM(AD10:AD14)</f>
        <v>3960789</v>
      </c>
      <c r="AE15" s="34">
        <f t="shared" ref="AE15" si="5">SUM(AE10:AE14)</f>
        <v>4025203</v>
      </c>
      <c r="AF15" s="34">
        <f t="shared" ref="AF15" si="6">SUM(AF10:AF14)</f>
        <v>4022109</v>
      </c>
      <c r="AG15" s="34">
        <f t="shared" ref="AG15" si="7">SUM(AG10:AG14)</f>
        <v>4031605</v>
      </c>
      <c r="AH15" s="34">
        <f t="shared" ref="AH15" si="8">SUM(AH10:AH14)</f>
        <v>4048398</v>
      </c>
      <c r="AI15" s="34">
        <f t="shared" si="0"/>
        <v>4062261</v>
      </c>
      <c r="AJ15" s="30"/>
    </row>
    <row r="16" spans="1:38" ht="12.75" customHeight="1" thickTop="1" x14ac:dyDescent="0.2">
      <c r="A16" s="11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J16" s="30"/>
    </row>
    <row r="17" spans="1:36" ht="12.75" customHeight="1" x14ac:dyDescent="0.2">
      <c r="A17" s="11"/>
      <c r="B17" s="12" t="s">
        <v>29</v>
      </c>
      <c r="C17" s="12"/>
      <c r="D17" s="22">
        <f>3754-2214</f>
        <v>1540</v>
      </c>
      <c r="E17" s="23">
        <f>3703-2214</f>
        <v>1489</v>
      </c>
      <c r="F17" s="23">
        <f>3505-2214</f>
        <v>1291</v>
      </c>
      <c r="G17" s="23">
        <f>3639-2214</f>
        <v>1425</v>
      </c>
      <c r="H17" s="23">
        <f>5607-2214</f>
        <v>3393</v>
      </c>
      <c r="I17" s="23">
        <f>5665-2214</f>
        <v>3451</v>
      </c>
      <c r="J17" s="23">
        <f>5742-2214</f>
        <v>3528</v>
      </c>
      <c r="K17" s="23">
        <f>5822-2214</f>
        <v>3608</v>
      </c>
      <c r="L17" s="23">
        <f>5828-2214</f>
        <v>3614</v>
      </c>
      <c r="M17" s="23">
        <f>5820-2214</f>
        <v>3606</v>
      </c>
      <c r="N17" s="23">
        <f>3899+23</f>
        <v>3922</v>
      </c>
      <c r="O17" s="23">
        <f>3810+21</f>
        <v>3831</v>
      </c>
      <c r="P17" s="23">
        <v>3807</v>
      </c>
      <c r="Q17" s="23">
        <v>3614</v>
      </c>
      <c r="R17" s="23">
        <v>3570</v>
      </c>
      <c r="S17" s="23">
        <v>3357</v>
      </c>
      <c r="T17" s="23">
        <v>3305</v>
      </c>
      <c r="U17" s="23">
        <v>3199</v>
      </c>
      <c r="V17" s="23">
        <v>3264</v>
      </c>
      <c r="W17" s="23">
        <v>3107</v>
      </c>
      <c r="X17" s="23">
        <v>3181</v>
      </c>
      <c r="Y17" s="23">
        <v>3149</v>
      </c>
      <c r="Z17" s="23">
        <v>3000</v>
      </c>
      <c r="AA17" s="23">
        <v>2940</v>
      </c>
      <c r="AB17" s="23">
        <v>2631</v>
      </c>
      <c r="AC17" s="23">
        <v>2606</v>
      </c>
      <c r="AD17" s="23">
        <v>2374</v>
      </c>
      <c r="AE17" s="23">
        <v>2293</v>
      </c>
      <c r="AF17" s="23">
        <v>2539</v>
      </c>
      <c r="AG17" s="23">
        <v>2522</v>
      </c>
      <c r="AH17" s="23">
        <v>2570</v>
      </c>
      <c r="AI17" s="23">
        <v>5247</v>
      </c>
      <c r="AJ17" s="30"/>
    </row>
    <row r="18" spans="1:36" ht="12.75" customHeight="1" x14ac:dyDescent="0.2">
      <c r="A18" s="11"/>
      <c r="B18" s="13"/>
      <c r="C18" s="13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30"/>
    </row>
    <row r="19" spans="1:36" ht="12.75" customHeight="1" x14ac:dyDescent="0.2">
      <c r="A19" s="11"/>
      <c r="B19" s="12" t="s">
        <v>14</v>
      </c>
      <c r="C19" s="12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J19" s="30"/>
    </row>
    <row r="20" spans="1:36" ht="12.75" customHeight="1" x14ac:dyDescent="0.2">
      <c r="A20" s="11"/>
      <c r="B20" s="13" t="s">
        <v>15</v>
      </c>
      <c r="C20" s="13"/>
      <c r="D20" s="20">
        <v>67500</v>
      </c>
      <c r="E20" s="21">
        <v>58723</v>
      </c>
      <c r="F20" s="21">
        <v>70464</v>
      </c>
      <c r="G20" s="21">
        <v>79033</v>
      </c>
      <c r="H20" s="21">
        <v>80937</v>
      </c>
      <c r="I20" s="21">
        <v>73438</v>
      </c>
      <c r="J20" s="21">
        <v>71410</v>
      </c>
      <c r="K20" s="21">
        <v>77739</v>
      </c>
      <c r="L20" s="21">
        <v>78409</v>
      </c>
      <c r="M20" s="21">
        <v>129788</v>
      </c>
      <c r="N20" s="21">
        <v>116622</v>
      </c>
      <c r="O20" s="21">
        <v>107157</v>
      </c>
      <c r="P20" s="21">
        <v>93710</v>
      </c>
      <c r="Q20" s="21">
        <v>97787</v>
      </c>
      <c r="R20" s="21">
        <v>84905</v>
      </c>
      <c r="S20" s="21">
        <v>70636</v>
      </c>
      <c r="T20" s="21">
        <v>69546</v>
      </c>
      <c r="U20" s="21">
        <v>58357</v>
      </c>
      <c r="V20" s="21">
        <v>49863</v>
      </c>
      <c r="W20" s="21">
        <v>41961</v>
      </c>
      <c r="X20" s="21">
        <v>37310</v>
      </c>
      <c r="Y20" s="21">
        <v>37928</v>
      </c>
      <c r="Z20" s="21">
        <v>34370</v>
      </c>
      <c r="AA20" s="21">
        <v>26276</v>
      </c>
      <c r="AB20" s="21">
        <v>22931</v>
      </c>
      <c r="AC20" s="21">
        <v>21459</v>
      </c>
      <c r="AD20" s="21">
        <v>18691</v>
      </c>
      <c r="AE20" s="21">
        <v>18277</v>
      </c>
      <c r="AF20" s="21">
        <v>16356</v>
      </c>
      <c r="AG20" s="21">
        <v>11762</v>
      </c>
      <c r="AH20" s="21">
        <v>12668</v>
      </c>
      <c r="AI20" s="21">
        <v>11795</v>
      </c>
      <c r="AJ20" s="30"/>
    </row>
    <row r="21" spans="1:36" ht="12.75" customHeight="1" x14ac:dyDescent="0.2">
      <c r="A21" s="11"/>
      <c r="B21" s="13" t="s">
        <v>16</v>
      </c>
      <c r="C21" s="13"/>
      <c r="D21" s="20">
        <v>18790</v>
      </c>
      <c r="E21" s="21">
        <v>23748</v>
      </c>
      <c r="F21" s="21">
        <v>28748</v>
      </c>
      <c r="G21" s="21">
        <v>31995</v>
      </c>
      <c r="H21" s="21">
        <v>37234</v>
      </c>
      <c r="I21" s="21">
        <v>31009</v>
      </c>
      <c r="J21" s="21">
        <v>32900</v>
      </c>
      <c r="K21" s="21">
        <v>28435</v>
      </c>
      <c r="L21" s="21">
        <v>29180</v>
      </c>
      <c r="M21" s="21">
        <v>35941</v>
      </c>
      <c r="N21" s="21">
        <v>35801</v>
      </c>
      <c r="O21" s="21">
        <v>34864</v>
      </c>
      <c r="P21" s="21">
        <v>34101</v>
      </c>
      <c r="Q21" s="21">
        <v>40868</v>
      </c>
      <c r="R21" s="21">
        <v>40322</v>
      </c>
      <c r="S21" s="21">
        <v>46025</v>
      </c>
      <c r="T21" s="21">
        <v>40064</v>
      </c>
      <c r="U21" s="21">
        <v>37657</v>
      </c>
      <c r="V21" s="21">
        <v>36193</v>
      </c>
      <c r="W21" s="21">
        <v>27320</v>
      </c>
      <c r="X21" s="21">
        <v>24450</v>
      </c>
      <c r="Y21" s="21">
        <v>24633</v>
      </c>
      <c r="Z21" s="21">
        <v>25662</v>
      </c>
      <c r="AA21" s="21">
        <v>17307</v>
      </c>
      <c r="AB21" s="21">
        <v>15623</v>
      </c>
      <c r="AC21" s="21">
        <v>12998</v>
      </c>
      <c r="AD21" s="21">
        <v>10114</v>
      </c>
      <c r="AE21" s="21">
        <v>8270</v>
      </c>
      <c r="AF21" s="21">
        <v>7597</v>
      </c>
      <c r="AG21" s="21">
        <v>6697</v>
      </c>
      <c r="AH21" s="21">
        <v>6859</v>
      </c>
      <c r="AI21" s="21">
        <v>5531</v>
      </c>
      <c r="AJ21" s="30"/>
    </row>
    <row r="22" spans="1:36" ht="12.75" customHeight="1" x14ac:dyDescent="0.2">
      <c r="A22" s="11"/>
      <c r="B22" s="13" t="s">
        <v>17</v>
      </c>
      <c r="C22" s="13"/>
      <c r="D22" s="20"/>
      <c r="E22" s="21"/>
      <c r="F22" s="21">
        <v>532</v>
      </c>
      <c r="G22" s="21">
        <v>696</v>
      </c>
      <c r="H22" s="21">
        <v>915</v>
      </c>
      <c r="I22" s="21">
        <v>1416</v>
      </c>
      <c r="J22" s="21">
        <v>989</v>
      </c>
      <c r="K22" s="21">
        <v>696</v>
      </c>
      <c r="L22" s="21">
        <v>1608</v>
      </c>
      <c r="M22" s="21">
        <v>3522</v>
      </c>
      <c r="N22" s="21">
        <v>2900</v>
      </c>
      <c r="O22" s="21">
        <v>3696</v>
      </c>
      <c r="P22" s="21">
        <v>1237</v>
      </c>
      <c r="Q22" s="21">
        <v>3173</v>
      </c>
      <c r="R22" s="21">
        <v>1621</v>
      </c>
      <c r="S22" s="21">
        <v>1978</v>
      </c>
      <c r="T22" s="21">
        <v>1669</v>
      </c>
      <c r="U22" s="21">
        <v>1928</v>
      </c>
      <c r="V22" s="21">
        <v>2037</v>
      </c>
      <c r="W22" s="21">
        <v>3067</v>
      </c>
      <c r="X22" s="21">
        <v>2017</v>
      </c>
      <c r="Y22" s="21">
        <v>1887</v>
      </c>
      <c r="Z22" s="21">
        <v>1639</v>
      </c>
      <c r="AA22" s="21">
        <v>491</v>
      </c>
      <c r="AB22" s="21">
        <v>354</v>
      </c>
      <c r="AC22" s="21">
        <v>215</v>
      </c>
      <c r="AD22" s="21">
        <v>145</v>
      </c>
      <c r="AE22" s="21">
        <v>127</v>
      </c>
      <c r="AF22" s="21">
        <v>122</v>
      </c>
      <c r="AG22" s="21">
        <v>115</v>
      </c>
      <c r="AH22" s="21">
        <v>118</v>
      </c>
      <c r="AI22" s="21">
        <v>79</v>
      </c>
      <c r="AJ22" s="30"/>
    </row>
    <row r="23" spans="1:36" ht="12.75" customHeight="1" x14ac:dyDescent="0.2">
      <c r="A23" s="11"/>
      <c r="B23" s="13" t="s">
        <v>18</v>
      </c>
      <c r="C23" s="13"/>
      <c r="D23" s="20">
        <v>11936</v>
      </c>
      <c r="E23" s="21">
        <v>16351</v>
      </c>
      <c r="F23" s="21">
        <v>23978</v>
      </c>
      <c r="G23" s="21">
        <v>33855</v>
      </c>
      <c r="H23" s="21">
        <v>47428</v>
      </c>
      <c r="I23" s="21">
        <f>48500+9479</f>
        <v>57979</v>
      </c>
      <c r="J23" s="21">
        <f>32825+7981</f>
        <v>40806</v>
      </c>
      <c r="K23" s="21">
        <f>31304+7477</f>
        <v>38781</v>
      </c>
      <c r="L23" s="21">
        <f>29765+7054</f>
        <v>36819</v>
      </c>
      <c r="M23" s="21">
        <f>29657+7870</f>
        <v>37527</v>
      </c>
      <c r="N23" s="21">
        <f>29387+4710</f>
        <v>34097</v>
      </c>
      <c r="O23" s="21">
        <v>35050</v>
      </c>
      <c r="P23" s="21">
        <v>34776</v>
      </c>
      <c r="Q23" s="21">
        <v>41407</v>
      </c>
      <c r="R23" s="21">
        <v>38191</v>
      </c>
      <c r="S23" s="21">
        <v>36091</v>
      </c>
      <c r="T23" s="21">
        <v>29957</v>
      </c>
      <c r="U23" s="21">
        <v>31314</v>
      </c>
      <c r="V23" s="21">
        <v>30014</v>
      </c>
      <c r="W23" s="21">
        <v>30248</v>
      </c>
      <c r="X23" s="21">
        <v>29407</v>
      </c>
      <c r="Y23" s="21">
        <v>26235</v>
      </c>
      <c r="Z23" s="21">
        <v>25581</v>
      </c>
      <c r="AA23" s="21">
        <v>13647</v>
      </c>
      <c r="AB23" s="21">
        <v>13584</v>
      </c>
      <c r="AC23" s="21">
        <v>12443</v>
      </c>
      <c r="AD23" s="21">
        <v>10766</v>
      </c>
      <c r="AE23" s="21">
        <v>8925</v>
      </c>
      <c r="AF23" s="21">
        <v>8603</v>
      </c>
      <c r="AG23" s="21">
        <v>7631</v>
      </c>
      <c r="AH23" s="21">
        <v>6966</v>
      </c>
      <c r="AI23" s="21">
        <v>6101</v>
      </c>
      <c r="AJ23" s="30"/>
    </row>
    <row r="24" spans="1:36" ht="12.75" customHeight="1" x14ac:dyDescent="0.2">
      <c r="A24" s="11"/>
      <c r="B24" s="13" t="s">
        <v>19</v>
      </c>
      <c r="C24" s="13"/>
      <c r="D24" s="20">
        <v>3588</v>
      </c>
      <c r="E24" s="21">
        <v>4801</v>
      </c>
      <c r="F24" s="21">
        <v>6926</v>
      </c>
      <c r="G24" s="21">
        <v>5672</v>
      </c>
      <c r="H24" s="21">
        <v>5167</v>
      </c>
      <c r="I24" s="21">
        <v>6083</v>
      </c>
      <c r="J24" s="21">
        <v>4234</v>
      </c>
      <c r="K24" s="21">
        <v>4315</v>
      </c>
      <c r="L24" s="21">
        <v>3423</v>
      </c>
      <c r="M24" s="21">
        <v>3133</v>
      </c>
      <c r="N24" s="21">
        <v>3054</v>
      </c>
      <c r="O24" s="21">
        <v>2309</v>
      </c>
      <c r="P24" s="21">
        <v>3587</v>
      </c>
      <c r="Q24" s="21">
        <v>1762</v>
      </c>
      <c r="R24" s="21">
        <v>3949</v>
      </c>
      <c r="S24" s="21">
        <v>1561</v>
      </c>
      <c r="T24" s="21">
        <v>1683</v>
      </c>
      <c r="U24" s="21">
        <v>1915</v>
      </c>
      <c r="V24" s="21">
        <v>2634</v>
      </c>
      <c r="W24" s="21">
        <v>2593</v>
      </c>
      <c r="X24" s="21">
        <v>2104</v>
      </c>
      <c r="Y24" s="21">
        <v>2503</v>
      </c>
      <c r="Z24" s="21">
        <v>2395</v>
      </c>
      <c r="AA24" s="21">
        <v>1088</v>
      </c>
      <c r="AB24" s="21">
        <v>2530</v>
      </c>
      <c r="AC24" s="21">
        <v>1108</v>
      </c>
      <c r="AD24" s="21">
        <v>3939</v>
      </c>
      <c r="AE24" s="21">
        <v>4900</v>
      </c>
      <c r="AF24" s="21">
        <v>4749</v>
      </c>
      <c r="AG24" s="21">
        <v>4403</v>
      </c>
      <c r="AH24" s="21">
        <v>4059</v>
      </c>
      <c r="AI24" s="21">
        <v>3718</v>
      </c>
      <c r="AJ24" s="30"/>
    </row>
    <row r="25" spans="1:36" ht="12.75" customHeight="1" x14ac:dyDescent="0.2">
      <c r="A25" s="11"/>
      <c r="B25" s="13" t="s">
        <v>20</v>
      </c>
      <c r="C25" s="13"/>
      <c r="D25" s="20">
        <v>37904</v>
      </c>
      <c r="E25" s="21">
        <v>37272</v>
      </c>
      <c r="F25" s="21">
        <v>40164</v>
      </c>
      <c r="G25" s="21">
        <v>38584</v>
      </c>
      <c r="H25" s="21">
        <v>47194</v>
      </c>
      <c r="I25" s="21">
        <v>50180</v>
      </c>
      <c r="J25" s="21">
        <v>53803</v>
      </c>
      <c r="K25" s="21">
        <v>56403</v>
      </c>
      <c r="L25" s="21">
        <v>61132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16597</v>
      </c>
      <c r="U25" s="21">
        <v>13074</v>
      </c>
      <c r="V25" s="21">
        <v>9538</v>
      </c>
      <c r="W25" s="21">
        <v>6927</v>
      </c>
      <c r="X25" s="21">
        <v>5803</v>
      </c>
      <c r="Y25" s="21">
        <v>5542</v>
      </c>
      <c r="Z25" s="21">
        <v>3534</v>
      </c>
      <c r="AA25" s="21">
        <v>3171</v>
      </c>
      <c r="AB25" s="21">
        <v>2847</v>
      </c>
      <c r="AC25" s="21">
        <v>3074</v>
      </c>
      <c r="AD25" s="21">
        <v>4078</v>
      </c>
      <c r="AE25" s="21">
        <v>1167</v>
      </c>
      <c r="AF25" s="21">
        <v>1336</v>
      </c>
      <c r="AG25" s="21">
        <v>1215</v>
      </c>
      <c r="AH25" s="21">
        <v>4664</v>
      </c>
      <c r="AI25" s="21">
        <v>6398</v>
      </c>
      <c r="AJ25" s="30"/>
    </row>
    <row r="26" spans="1:36" ht="12.75" customHeight="1" x14ac:dyDescent="0.2">
      <c r="A26" s="11"/>
      <c r="B26" s="13" t="s">
        <v>26</v>
      </c>
      <c r="C26" s="13"/>
      <c r="D26" s="20">
        <v>15876</v>
      </c>
      <c r="E26" s="21">
        <v>2732</v>
      </c>
      <c r="F26" s="21">
        <v>3711</v>
      </c>
      <c r="G26" s="21">
        <v>4259</v>
      </c>
      <c r="H26" s="21">
        <v>1051</v>
      </c>
      <c r="I26" s="21">
        <v>689</v>
      </c>
      <c r="J26" s="21">
        <v>856</v>
      </c>
      <c r="K26" s="21">
        <v>1048</v>
      </c>
      <c r="L26" s="21">
        <v>818</v>
      </c>
      <c r="M26" s="21">
        <v>618</v>
      </c>
      <c r="N26" s="21">
        <v>3841</v>
      </c>
      <c r="O26" s="21">
        <v>3484</v>
      </c>
      <c r="P26" s="21">
        <v>4953</v>
      </c>
      <c r="Q26" s="21">
        <v>3139</v>
      </c>
      <c r="R26" s="21">
        <v>2966</v>
      </c>
      <c r="S26" s="21">
        <v>3019</v>
      </c>
      <c r="T26" s="21">
        <v>2774</v>
      </c>
      <c r="U26" s="21">
        <v>2565</v>
      </c>
      <c r="V26" s="21">
        <v>2516</v>
      </c>
      <c r="W26" s="21">
        <v>2425</v>
      </c>
      <c r="X26" s="21">
        <v>3404</v>
      </c>
      <c r="Y26" s="21">
        <v>2736</v>
      </c>
      <c r="Z26" s="21">
        <v>2508</v>
      </c>
      <c r="AA26" s="21">
        <v>1693</v>
      </c>
      <c r="AB26" s="21">
        <v>1165</v>
      </c>
      <c r="AC26" s="21">
        <v>2750</v>
      </c>
      <c r="AD26" s="21">
        <v>1979</v>
      </c>
      <c r="AE26" s="21">
        <v>1964</v>
      </c>
      <c r="AF26" s="21">
        <v>1367</v>
      </c>
      <c r="AG26" s="21">
        <v>1363</v>
      </c>
      <c r="AH26" s="21">
        <v>1104</v>
      </c>
      <c r="AI26" s="21">
        <v>1365</v>
      </c>
      <c r="AJ26" s="30"/>
    </row>
    <row r="27" spans="1:36" ht="12.75" customHeight="1" thickBot="1" x14ac:dyDescent="0.25">
      <c r="A27" s="11"/>
      <c r="B27" s="12" t="s">
        <v>13</v>
      </c>
      <c r="C27" s="12"/>
      <c r="D27" s="5">
        <f t="shared" ref="D27:V27" si="9">SUM(D20:D26)</f>
        <v>155594</v>
      </c>
      <c r="E27" s="5">
        <f t="shared" si="9"/>
        <v>143627</v>
      </c>
      <c r="F27" s="5">
        <f t="shared" si="9"/>
        <v>174523</v>
      </c>
      <c r="G27" s="5">
        <f t="shared" si="9"/>
        <v>194094</v>
      </c>
      <c r="H27" s="5">
        <f t="shared" si="9"/>
        <v>219926</v>
      </c>
      <c r="I27" s="5">
        <f t="shared" si="9"/>
        <v>220794</v>
      </c>
      <c r="J27" s="5">
        <f t="shared" si="9"/>
        <v>204998</v>
      </c>
      <c r="K27" s="5">
        <f t="shared" si="9"/>
        <v>207417</v>
      </c>
      <c r="L27" s="5">
        <f t="shared" si="9"/>
        <v>211389</v>
      </c>
      <c r="M27" s="5">
        <f t="shared" si="9"/>
        <v>210529</v>
      </c>
      <c r="N27" s="5">
        <f t="shared" si="9"/>
        <v>196315</v>
      </c>
      <c r="O27" s="34">
        <f t="shared" si="9"/>
        <v>186560</v>
      </c>
      <c r="P27" s="34">
        <f t="shared" si="9"/>
        <v>172364</v>
      </c>
      <c r="Q27" s="34">
        <f t="shared" si="9"/>
        <v>188136</v>
      </c>
      <c r="R27" s="34">
        <f t="shared" si="9"/>
        <v>171954</v>
      </c>
      <c r="S27" s="34">
        <f t="shared" si="9"/>
        <v>159310</v>
      </c>
      <c r="T27" s="34">
        <f t="shared" si="9"/>
        <v>162290</v>
      </c>
      <c r="U27" s="34">
        <f t="shared" si="9"/>
        <v>146810</v>
      </c>
      <c r="V27" s="34">
        <f t="shared" si="9"/>
        <v>132795</v>
      </c>
      <c r="W27" s="34">
        <f>SUM(W20:W26)</f>
        <v>114541</v>
      </c>
      <c r="X27" s="34">
        <f>SUM(X20:X26)</f>
        <v>104495</v>
      </c>
      <c r="Y27" s="34">
        <f>SUM(Y20:Y26)</f>
        <v>101464</v>
      </c>
      <c r="Z27" s="34">
        <f>SUM(Z20:Z26)</f>
        <v>95689</v>
      </c>
      <c r="AA27" s="34">
        <f t="shared" ref="AA27" si="10">SUM(AA20:AA26)</f>
        <v>63673</v>
      </c>
      <c r="AB27" s="34">
        <f t="shared" ref="AB27:AG27" si="11">SUM(AB20:AB26)</f>
        <v>59034</v>
      </c>
      <c r="AC27" s="34">
        <f t="shared" si="11"/>
        <v>54047</v>
      </c>
      <c r="AD27" s="34">
        <f t="shared" si="11"/>
        <v>49712</v>
      </c>
      <c r="AE27" s="34">
        <f t="shared" si="11"/>
        <v>43630</v>
      </c>
      <c r="AF27" s="34">
        <f t="shared" si="11"/>
        <v>40130</v>
      </c>
      <c r="AG27" s="34">
        <f t="shared" si="11"/>
        <v>33186</v>
      </c>
      <c r="AH27" s="34">
        <v>36438</v>
      </c>
      <c r="AI27" s="34">
        <v>34987</v>
      </c>
      <c r="AJ27" s="30"/>
    </row>
    <row r="28" spans="1:36" s="2" customFormat="1" ht="12.75" customHeight="1" thickTop="1" x14ac:dyDescent="0.2">
      <c r="A28" s="24"/>
      <c r="B28" s="14"/>
      <c r="C28" s="1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15"/>
    </row>
    <row r="29" spans="1:36" ht="12.75" customHeight="1" x14ac:dyDescent="0.2">
      <c r="A29" s="11"/>
      <c r="B29" s="12" t="s">
        <v>21</v>
      </c>
      <c r="C29" s="12"/>
      <c r="D29" s="2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30"/>
    </row>
    <row r="30" spans="1:36" ht="12.75" customHeight="1" x14ac:dyDescent="0.2">
      <c r="A30" s="11"/>
      <c r="B30" s="13" t="s">
        <v>22</v>
      </c>
      <c r="C30" s="13"/>
      <c r="D30" s="20">
        <v>8747</v>
      </c>
      <c r="E30" s="21">
        <v>10579</v>
      </c>
      <c r="F30" s="21">
        <v>8109</v>
      </c>
      <c r="G30" s="21">
        <v>8904</v>
      </c>
      <c r="H30" s="21">
        <v>9692</v>
      </c>
      <c r="I30" s="21">
        <v>8964</v>
      </c>
      <c r="J30" s="21">
        <v>10498</v>
      </c>
      <c r="K30" s="21">
        <v>12011</v>
      </c>
      <c r="L30" s="21">
        <v>12662</v>
      </c>
      <c r="M30" s="21">
        <v>11865</v>
      </c>
      <c r="N30" s="21">
        <v>11070</v>
      </c>
      <c r="O30" s="21">
        <v>12170</v>
      </c>
      <c r="P30" s="21">
        <v>11404</v>
      </c>
      <c r="Q30" s="21">
        <v>10325</v>
      </c>
      <c r="R30" s="21">
        <v>10503</v>
      </c>
      <c r="S30" s="21">
        <v>11234</v>
      </c>
      <c r="T30" s="21">
        <v>10099</v>
      </c>
      <c r="U30" s="21">
        <v>9173</v>
      </c>
      <c r="V30" s="21">
        <v>10427</v>
      </c>
      <c r="W30" s="21">
        <v>9773</v>
      </c>
      <c r="X30" s="21">
        <v>8465</v>
      </c>
      <c r="Y30" s="21">
        <v>7759</v>
      </c>
      <c r="Z30" s="21">
        <v>8931</v>
      </c>
      <c r="AA30" s="21">
        <v>8042</v>
      </c>
      <c r="AB30" s="21">
        <v>6971</v>
      </c>
      <c r="AC30" s="21">
        <v>6368</v>
      </c>
      <c r="AD30" s="21">
        <v>5142</v>
      </c>
      <c r="AE30" s="21">
        <v>4279</v>
      </c>
      <c r="AF30" s="21">
        <v>3373</v>
      </c>
      <c r="AG30" s="21">
        <v>2784</v>
      </c>
      <c r="AH30" s="21">
        <v>3109</v>
      </c>
      <c r="AI30" s="21">
        <v>2815</v>
      </c>
      <c r="AJ30" s="30"/>
    </row>
    <row r="31" spans="1:36" ht="12.75" customHeight="1" x14ac:dyDescent="0.2">
      <c r="A31" s="11"/>
      <c r="B31" s="13" t="s">
        <v>23</v>
      </c>
      <c r="C31" s="13"/>
      <c r="D31" s="20">
        <v>5109</v>
      </c>
      <c r="E31" s="21">
        <v>4663</v>
      </c>
      <c r="F31" s="21">
        <v>4756</v>
      </c>
      <c r="G31" s="21">
        <v>5956</v>
      </c>
      <c r="H31" s="21">
        <v>6510</v>
      </c>
      <c r="I31" s="21">
        <v>6469</v>
      </c>
      <c r="J31" s="21">
        <v>8227</v>
      </c>
      <c r="K31" s="21">
        <v>10428</v>
      </c>
      <c r="L31" s="21">
        <v>9539</v>
      </c>
      <c r="M31" s="21">
        <v>10078</v>
      </c>
      <c r="N31" s="21">
        <v>10237</v>
      </c>
      <c r="O31" s="21">
        <v>9249</v>
      </c>
      <c r="P31" s="21">
        <v>9041</v>
      </c>
      <c r="Q31" s="21">
        <v>9617</v>
      </c>
      <c r="R31" s="21">
        <v>11146</v>
      </c>
      <c r="S31" s="21">
        <v>11213</v>
      </c>
      <c r="T31" s="21">
        <v>8349</v>
      </c>
      <c r="U31" s="21">
        <v>8134</v>
      </c>
      <c r="V31" s="21">
        <v>7021</v>
      </c>
      <c r="W31" s="21">
        <v>6819</v>
      </c>
      <c r="X31" s="21">
        <v>5986</v>
      </c>
      <c r="Y31" s="21">
        <v>5335</v>
      </c>
      <c r="Z31" s="21">
        <v>5990</v>
      </c>
      <c r="AA31" s="21">
        <v>7497</v>
      </c>
      <c r="AB31" s="21">
        <v>7387</v>
      </c>
      <c r="AC31" s="21">
        <v>7078</v>
      </c>
      <c r="AD31" s="21">
        <v>7230</v>
      </c>
      <c r="AE31" s="21">
        <v>5975</v>
      </c>
      <c r="AF31" s="21">
        <v>7224</v>
      </c>
      <c r="AG31" s="21">
        <v>5875</v>
      </c>
      <c r="AH31" s="21">
        <v>6672</v>
      </c>
      <c r="AI31" s="21">
        <v>4389</v>
      </c>
      <c r="AJ31" s="30"/>
    </row>
    <row r="32" spans="1:36" ht="12.75" customHeight="1" x14ac:dyDescent="0.2">
      <c r="A32" s="11"/>
      <c r="B32" s="13"/>
      <c r="C32" s="13"/>
      <c r="D32" s="20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J32" s="30"/>
    </row>
    <row r="33" spans="1:36" ht="12.75" customHeight="1" x14ac:dyDescent="0.2">
      <c r="A33" s="11"/>
      <c r="B33" s="13" t="s">
        <v>31</v>
      </c>
      <c r="C33" s="13"/>
      <c r="D33" s="20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J33" s="30"/>
    </row>
    <row r="34" spans="1:36" ht="12.75" customHeight="1" x14ac:dyDescent="0.2">
      <c r="A34" s="11"/>
      <c r="B34" s="25" t="s">
        <v>30</v>
      </c>
      <c r="C34" s="25"/>
      <c r="D34" s="20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J34" s="30"/>
    </row>
    <row r="35" spans="1:36" ht="12.75" customHeight="1" x14ac:dyDescent="0.2">
      <c r="A35" s="11"/>
      <c r="B35" s="25"/>
      <c r="C35" s="25"/>
      <c r="D35" s="20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J35" s="30"/>
    </row>
    <row r="36" spans="1:36" ht="12.75" customHeight="1" x14ac:dyDescent="0.2">
      <c r="A36" s="11"/>
      <c r="B36" s="1" t="s">
        <v>32</v>
      </c>
      <c r="C36" s="13"/>
      <c r="D36" s="20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J36" s="30"/>
    </row>
    <row r="37" spans="1:36" ht="12.75" customHeight="1" x14ac:dyDescent="0.2">
      <c r="A37" s="11"/>
      <c r="B37" s="13"/>
      <c r="C37" s="13"/>
      <c r="D37" s="20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J37" s="30"/>
    </row>
    <row r="38" spans="1:36" ht="12.75" customHeight="1" x14ac:dyDescent="0.2">
      <c r="A38" s="11"/>
      <c r="B38" s="35" t="s">
        <v>56</v>
      </c>
      <c r="C38" s="35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J38" s="30"/>
    </row>
    <row r="39" spans="1:36" ht="12.75" customHeight="1" x14ac:dyDescent="0.2">
      <c r="A39" s="11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J39" s="30"/>
    </row>
    <row r="40" spans="1:36" ht="12.75" customHeight="1" x14ac:dyDescent="0.2">
      <c r="A40" s="11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J40" s="30"/>
    </row>
    <row r="41" spans="1:36" ht="12.75" customHeight="1" x14ac:dyDescent="0.2">
      <c r="A41" s="11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J41" s="30"/>
    </row>
    <row r="42" spans="1:36" ht="12.75" customHeight="1" x14ac:dyDescent="0.2">
      <c r="A42" s="11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J42" s="30"/>
    </row>
    <row r="43" spans="1:36" ht="12.75" customHeight="1" x14ac:dyDescent="0.2">
      <c r="A43" s="11"/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J43" s="30"/>
    </row>
    <row r="44" spans="1:36" ht="12.75" customHeight="1" x14ac:dyDescent="0.2">
      <c r="A44" s="11"/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J44" s="30"/>
    </row>
    <row r="45" spans="1:36" ht="12.75" customHeight="1" x14ac:dyDescent="0.2">
      <c r="A45" s="11"/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J45" s="30"/>
    </row>
    <row r="46" spans="1:36" ht="12.75" customHeight="1" x14ac:dyDescent="0.2">
      <c r="A46" s="11"/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J46" s="30"/>
    </row>
    <row r="47" spans="1:36" ht="12.75" customHeight="1" x14ac:dyDescent="0.2">
      <c r="A47" s="11"/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J47" s="30"/>
    </row>
    <row r="48" spans="1:36" ht="12.75" customHeight="1" x14ac:dyDescent="0.2">
      <c r="A48" s="11"/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J48" s="30"/>
    </row>
    <row r="49" spans="1:36" ht="12.75" customHeight="1" x14ac:dyDescent="0.2">
      <c r="A49" s="11"/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J49" s="30"/>
    </row>
    <row r="50" spans="1:36" ht="12.75" customHeight="1" x14ac:dyDescent="0.2">
      <c r="A50" s="11"/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J50" s="30"/>
    </row>
    <row r="51" spans="1:36" ht="12.75" customHeight="1" x14ac:dyDescent="0.2">
      <c r="A51" s="11"/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J51" s="30"/>
    </row>
    <row r="52" spans="1:36" ht="12.75" customHeight="1" x14ac:dyDescent="0.2">
      <c r="A52" s="11"/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J52" s="30"/>
    </row>
    <row r="53" spans="1:36" ht="12.75" customHeight="1" x14ac:dyDescent="0.2">
      <c r="A53" s="11"/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J53" s="30"/>
    </row>
    <row r="54" spans="1:36" ht="12.75" customHeight="1" x14ac:dyDescent="0.2">
      <c r="A54" s="11"/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J54" s="30"/>
    </row>
    <row r="55" spans="1:36" ht="12.75" customHeight="1" x14ac:dyDescent="0.2">
      <c r="A55" s="11"/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J55" s="30"/>
    </row>
    <row r="56" spans="1:36" ht="12.75" customHeight="1" x14ac:dyDescent="0.2">
      <c r="A56" s="11"/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J56" s="30"/>
    </row>
    <row r="57" spans="1:36" ht="12.75" customHeight="1" x14ac:dyDescent="0.2">
      <c r="A57" s="11"/>
      <c r="B57" s="13"/>
      <c r="C57" s="13"/>
      <c r="D57" s="13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J57" s="30"/>
    </row>
    <row r="58" spans="1:36" ht="12.75" customHeight="1" x14ac:dyDescent="0.2">
      <c r="A58" s="11"/>
      <c r="B58" s="13"/>
      <c r="C58" s="13"/>
      <c r="D58" s="13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J58" s="30"/>
    </row>
    <row r="59" spans="1:36" ht="12.75" customHeight="1" x14ac:dyDescent="0.2">
      <c r="A59" s="11"/>
      <c r="B59" s="13"/>
      <c r="C59" s="13"/>
      <c r="D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J59" s="30"/>
    </row>
    <row r="60" spans="1:36" ht="12.75" customHeight="1" x14ac:dyDescent="0.2">
      <c r="A60" s="11"/>
      <c r="B60" s="13"/>
      <c r="C60" s="13"/>
      <c r="D60" s="13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J60" s="30"/>
    </row>
    <row r="61" spans="1:36" ht="12.75" customHeight="1" x14ac:dyDescent="0.2">
      <c r="A61" s="11"/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J61" s="30"/>
    </row>
    <row r="62" spans="1:36" ht="12.75" customHeight="1" x14ac:dyDescent="0.2">
      <c r="A62" s="11"/>
      <c r="B62" s="13"/>
      <c r="C62" s="13"/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J62" s="30"/>
    </row>
    <row r="63" spans="1:36" ht="12.75" customHeight="1" x14ac:dyDescent="0.2">
      <c r="A63" s="11"/>
      <c r="B63" s="13"/>
      <c r="C63" s="13"/>
      <c r="D63" s="13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J63" s="30"/>
    </row>
    <row r="64" spans="1:36" ht="12.75" customHeight="1" x14ac:dyDescent="0.2">
      <c r="A64" s="11"/>
      <c r="B64" s="13"/>
      <c r="C64" s="13"/>
      <c r="D64" s="13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J64" s="30"/>
    </row>
    <row r="65" spans="1:36" ht="12.75" customHeight="1" x14ac:dyDescent="0.2">
      <c r="A65" s="11"/>
      <c r="B65" s="13"/>
      <c r="C65" s="13"/>
      <c r="D65" s="13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J65" s="30"/>
    </row>
    <row r="66" spans="1:36" ht="12.75" customHeight="1" x14ac:dyDescent="0.2">
      <c r="A66" s="11"/>
      <c r="B66" s="13"/>
      <c r="C66" s="13"/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J66" s="30"/>
    </row>
    <row r="67" spans="1:36" ht="12.75" customHeight="1" x14ac:dyDescent="0.2">
      <c r="A67" s="11"/>
      <c r="B67" s="13"/>
      <c r="C67" s="13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J67" s="30"/>
    </row>
    <row r="68" spans="1:36" ht="12.75" customHeight="1" x14ac:dyDescent="0.2">
      <c r="A68" s="11"/>
      <c r="B68" s="13"/>
      <c r="C68" s="13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J68" s="30"/>
    </row>
    <row r="69" spans="1:36" ht="12.75" customHeight="1" x14ac:dyDescent="0.2">
      <c r="A69" s="11"/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J69" s="30"/>
    </row>
    <row r="70" spans="1:36" ht="12.75" customHeight="1" x14ac:dyDescent="0.2">
      <c r="A70" s="11"/>
      <c r="B70" s="13"/>
      <c r="C70" s="13"/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J70" s="30"/>
    </row>
    <row r="71" spans="1:36" ht="12.75" customHeight="1" x14ac:dyDescent="0.2">
      <c r="A71" s="11"/>
      <c r="B71" s="13"/>
      <c r="C71" s="13"/>
      <c r="D71" s="1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J71" s="30"/>
    </row>
    <row r="72" spans="1:36" ht="12.75" customHeight="1" x14ac:dyDescent="0.2">
      <c r="A72" s="11"/>
      <c r="B72" s="13"/>
      <c r="C72" s="13"/>
      <c r="D72" s="13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J72" s="30"/>
    </row>
    <row r="73" spans="1:36" ht="12.75" customHeight="1" x14ac:dyDescent="0.2">
      <c r="A73" s="11"/>
      <c r="B73" s="13"/>
      <c r="C73" s="13"/>
      <c r="D73" s="1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J73" s="30"/>
    </row>
    <row r="74" spans="1:36" ht="12.75" customHeight="1" x14ac:dyDescent="0.2">
      <c r="A74" s="11"/>
      <c r="B74" s="13"/>
      <c r="C74" s="13"/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J74" s="30"/>
    </row>
    <row r="75" spans="1:36" ht="12.75" customHeight="1" x14ac:dyDescent="0.2">
      <c r="A75" s="11"/>
      <c r="B75" s="13"/>
      <c r="C75" s="13"/>
      <c r="D75" s="13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J75" s="30"/>
    </row>
    <row r="76" spans="1:36" ht="12.75" customHeight="1" x14ac:dyDescent="0.2">
      <c r="A76" s="11"/>
      <c r="B76" s="13"/>
      <c r="C76" s="13"/>
      <c r="D76" s="13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J76" s="30"/>
    </row>
    <row r="77" spans="1:36" ht="12.75" customHeight="1" x14ac:dyDescent="0.2">
      <c r="A77" s="11"/>
      <c r="B77" s="13"/>
      <c r="C77" s="13"/>
      <c r="D77" s="13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J77" s="30"/>
    </row>
    <row r="78" spans="1:36" ht="12.75" customHeight="1" x14ac:dyDescent="0.2">
      <c r="A78" s="11"/>
      <c r="B78" s="13"/>
      <c r="C78" s="13"/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J78" s="30"/>
    </row>
    <row r="79" spans="1:36" ht="12.75" customHeight="1" x14ac:dyDescent="0.2">
      <c r="A79" s="11"/>
      <c r="B79" s="13"/>
      <c r="C79" s="13"/>
      <c r="D79" s="13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J79" s="30"/>
    </row>
    <row r="80" spans="1:36" ht="12.75" customHeight="1" x14ac:dyDescent="0.2">
      <c r="A80" s="11"/>
      <c r="B80" s="13"/>
      <c r="C80" s="13"/>
      <c r="D80" s="13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J80" s="30"/>
    </row>
    <row r="81" spans="1:36" ht="12.75" customHeight="1" x14ac:dyDescent="0.2">
      <c r="A81" s="11"/>
      <c r="B81" s="13"/>
      <c r="C81" s="13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J81" s="30"/>
    </row>
    <row r="82" spans="1:36" ht="12.75" customHeight="1" x14ac:dyDescent="0.2">
      <c r="A82" s="11"/>
      <c r="B82" s="13"/>
      <c r="C82" s="13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J82" s="30"/>
    </row>
    <row r="83" spans="1:36" ht="12.75" customHeight="1" x14ac:dyDescent="0.2">
      <c r="A83" s="11"/>
      <c r="B83" s="13"/>
      <c r="C83" s="13"/>
      <c r="D83" s="13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J83" s="30"/>
    </row>
    <row r="84" spans="1:36" ht="12.75" customHeight="1" x14ac:dyDescent="0.2">
      <c r="A84" s="11"/>
      <c r="B84" s="13"/>
      <c r="C84" s="13"/>
      <c r="D84" s="13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J84" s="30"/>
    </row>
    <row r="85" spans="1:36" ht="12.75" customHeight="1" x14ac:dyDescent="0.2">
      <c r="A85" s="11"/>
      <c r="B85" s="13"/>
      <c r="C85" s="13"/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J85" s="30"/>
    </row>
    <row r="86" spans="1:36" ht="12.75" customHeight="1" x14ac:dyDescent="0.2">
      <c r="A86" s="11"/>
      <c r="B86" s="13"/>
      <c r="C86" s="13"/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J86" s="30"/>
    </row>
    <row r="87" spans="1:36" ht="12.75" customHeight="1" x14ac:dyDescent="0.2">
      <c r="A87" s="11"/>
      <c r="B87" s="13"/>
      <c r="C87" s="13"/>
      <c r="D87" s="13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J87" s="30"/>
    </row>
    <row r="88" spans="1:36" ht="12.75" customHeight="1" x14ac:dyDescent="0.2">
      <c r="A88" s="11"/>
      <c r="B88" s="13"/>
      <c r="C88" s="13"/>
      <c r="D88" s="13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J88" s="30"/>
    </row>
    <row r="89" spans="1:36" ht="12.75" customHeight="1" x14ac:dyDescent="0.2">
      <c r="A89" s="11"/>
      <c r="B89" s="13"/>
      <c r="C89" s="13"/>
      <c r="D89" s="13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J89" s="30"/>
    </row>
    <row r="90" spans="1:36" ht="12.75" customHeight="1" x14ac:dyDescent="0.2">
      <c r="A90" s="11"/>
      <c r="B90" s="13"/>
      <c r="C90" s="13"/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J90" s="30"/>
    </row>
    <row r="91" spans="1:36" ht="12.75" customHeight="1" x14ac:dyDescent="0.2">
      <c r="A91" s="26"/>
      <c r="B91" s="6"/>
      <c r="C91" s="6"/>
      <c r="D91" s="6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32"/>
    </row>
  </sheetData>
  <phoneticPr fontId="0" type="noConversion"/>
  <printOptions horizontalCentered="1"/>
  <pageMargins left="0.25" right="0.25" top="0.45" bottom="0.43" header="0" footer="0.22"/>
  <pageSetup fitToHeight="2" orientation="landscape" r:id="rId1"/>
  <headerFooter alignWithMargins="0">
    <oddFooter>&amp;L&amp;8UMSL Fact Book&amp;C&amp;8&amp;A&amp;R&amp;8Last Updated FY2019</oddFooter>
  </headerFooter>
  <rowBreaks count="2" manualBreakCount="2">
    <brk id="38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library_collection_transactions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2019-12-13T22:14:34Z</cp:lastPrinted>
  <dcterms:created xsi:type="dcterms:W3CDTF">1999-04-19T21:54:34Z</dcterms:created>
  <dcterms:modified xsi:type="dcterms:W3CDTF">2019-12-13T22:15:46Z</dcterms:modified>
</cp:coreProperties>
</file>